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975" windowWidth="15480" windowHeight="11640" activeTab="0"/>
  </bookViews>
  <sheets>
    <sheet name="臨床試験研究経費ポイント算出表" sheetId="1" r:id="rId1"/>
    <sheet name="算出根拠" sheetId="2" r:id="rId2"/>
  </sheets>
  <definedNames/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K17" authorId="0">
      <text>
        <r>
          <rPr>
            <b/>
            <sz val="9"/>
            <rFont val="ＭＳ Ｐゴシック"/>
            <family val="3"/>
          </rPr>
          <t>整数を入力してEnter
　</t>
        </r>
        <r>
          <rPr>
            <sz val="9"/>
            <rFont val="ＭＳ Ｐゴシック"/>
            <family val="3"/>
          </rPr>
          <t>例：「50」入力＋Enter
　　　　→「50週」と表記</t>
        </r>
        <r>
          <rPr>
            <b/>
            <sz val="9"/>
            <rFont val="ＭＳ Ｐゴシック"/>
            <family val="3"/>
          </rPr>
          <t xml:space="preserve">
　</t>
        </r>
      </text>
    </comment>
    <comment ref="G31" authorId="0">
      <text>
        <r>
          <rPr>
            <b/>
            <sz val="9"/>
            <rFont val="ＭＳ Ｐゴシック"/>
            <family val="3"/>
          </rPr>
          <t>整数を入力＋Ｅｎｔｅｒ</t>
        </r>
        <r>
          <rPr>
            <sz val="9"/>
            <rFont val="ＭＳ Ｐゴシック"/>
            <family val="3"/>
          </rPr>
          <t xml:space="preserve">
　例：「７」と入力＋Ｅｎｔｅｒ
　　　　→「７症例」と表示</t>
        </r>
      </text>
    </comment>
    <comment ref="G23" authorId="0">
      <text>
        <r>
          <rPr>
            <b/>
            <sz val="9"/>
            <rFont val="ＭＳ Ｐゴシック"/>
            <family val="3"/>
          </rPr>
          <t>整数を入力＋Ｅｎｔｅｒ</t>
        </r>
        <r>
          <rPr>
            <sz val="9"/>
            <rFont val="ＭＳ Ｐゴシック"/>
            <family val="3"/>
          </rPr>
          <t xml:space="preserve">
例：「２」と入力＋Ｅｎｔｅｒ
　　→「２回」と表示
</t>
        </r>
      </text>
    </comment>
    <comment ref="G24" authorId="0">
      <text>
        <r>
          <rPr>
            <b/>
            <sz val="9"/>
            <rFont val="ＭＳ Ｐゴシック"/>
            <family val="3"/>
          </rPr>
          <t>整数を入力＋Ｅｎｔｅｒ</t>
        </r>
        <r>
          <rPr>
            <sz val="9"/>
            <rFont val="ＭＳ Ｐゴシック"/>
            <family val="3"/>
          </rPr>
          <t xml:space="preserve">
　例：「２」と入力＋Ｅｎｔｅｒ
　　　　→「２回」と表示
</t>
        </r>
      </text>
    </comment>
    <comment ref="G25" authorId="0">
      <text>
        <r>
          <rPr>
            <b/>
            <sz val="9"/>
            <rFont val="ＭＳ Ｐゴシック"/>
            <family val="3"/>
          </rPr>
          <t>整数を入力＋Ｅｎｔｅｒ</t>
        </r>
        <r>
          <rPr>
            <sz val="9"/>
            <rFont val="ＭＳ Ｐゴシック"/>
            <family val="3"/>
          </rPr>
          <t xml:space="preserve">
　例：「２」と入力＋Ｅｎｔｅｒ
　　　→「２回」と表示
</t>
        </r>
      </text>
    </comment>
    <comment ref="L1" authorId="0">
      <text>
        <r>
          <rPr>
            <b/>
            <sz val="9"/>
            <rFont val="ＭＳ Ｐゴシック"/>
            <family val="3"/>
          </rPr>
          <t>当センター固有の番号</t>
        </r>
        <r>
          <rPr>
            <sz val="9"/>
            <rFont val="ＭＳ Ｐゴシック"/>
            <family val="3"/>
          </rPr>
          <t xml:space="preserve">
事務局にご確認下さい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〔診療科名〕〔役職〕〔氏名〕
の順でご記入下さい
</t>
        </r>
      </text>
    </comment>
    <comment ref="D3" authorId="0">
      <text>
        <r>
          <rPr>
            <sz val="9"/>
            <rFont val="ＭＳ Ｐゴシック"/>
            <family val="3"/>
          </rPr>
          <t>「治験実施計画書No.」のみは</t>
        </r>
        <r>
          <rPr>
            <b/>
            <sz val="9"/>
            <rFont val="ＭＳ Ｐゴシック"/>
            <family val="3"/>
          </rPr>
          <t>不可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sz val="9"/>
            <rFont val="ＭＳ Ｐゴシック"/>
            <family val="3"/>
          </rPr>
          <t xml:space="preserve">名称
</t>
        </r>
      </text>
    </comment>
  </commentList>
</comments>
</file>

<file path=xl/comments2.xml><?xml version="1.0" encoding="utf-8"?>
<comments xmlns="http://schemas.openxmlformats.org/spreadsheetml/2006/main">
  <authors>
    <author>work</author>
  </authors>
  <commentList>
    <comment ref="F4" authorId="0">
      <text>
        <r>
          <rPr>
            <sz val="9"/>
            <rFont val="ＭＳ Ｐゴシック"/>
            <family val="3"/>
          </rPr>
          <t>「選択要素」が「該当なし」の場合は
選択しない理由を具体的に記入</t>
        </r>
        <r>
          <rPr>
            <b/>
            <sz val="9"/>
            <rFont val="ＭＳ Ｐゴシック"/>
            <family val="3"/>
          </rPr>
          <t>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<sst xmlns="http://schemas.openxmlformats.org/spreadsheetml/2006/main" count="110" uniqueCount="98">
  <si>
    <t>要　　　素</t>
  </si>
  <si>
    <t>Ａ</t>
  </si>
  <si>
    <t xml:space="preserve">  対象疾患の重症度</t>
  </si>
  <si>
    <t>Ｂ</t>
  </si>
  <si>
    <t xml:space="preserve">  入院・外来の別</t>
  </si>
  <si>
    <t>Ｄ</t>
  </si>
  <si>
    <t>　プラセボの使用</t>
  </si>
  <si>
    <t>Ｅ</t>
  </si>
  <si>
    <t xml:space="preserve">  併用薬の使用</t>
  </si>
  <si>
    <t>Ｆ</t>
  </si>
  <si>
    <t>Ｈ</t>
  </si>
  <si>
    <t xml:space="preserve">  被験者層</t>
  </si>
  <si>
    <t>Ｉ</t>
  </si>
  <si>
    <t xml:space="preserve">  被験者の選出
   （適格＋除外基準数）</t>
  </si>
  <si>
    <t>Ｊ</t>
  </si>
  <si>
    <t xml:space="preserve">  チェックポイントの
  経過観察回数</t>
  </si>
  <si>
    <t>Ｋ</t>
  </si>
  <si>
    <t xml:space="preserve">  臨床症状観察項目数</t>
  </si>
  <si>
    <t>Ｌ</t>
  </si>
  <si>
    <t>Ｍ</t>
  </si>
  <si>
    <t>Ｎ</t>
  </si>
  <si>
    <t xml:space="preserve">  特殊検査のための
  検体採取回数</t>
  </si>
  <si>
    <t>Ｏ</t>
  </si>
  <si>
    <t xml:space="preserve">  生検回数</t>
  </si>
  <si>
    <t>Ｐ</t>
  </si>
  <si>
    <t xml:space="preserve">  症例発表</t>
  </si>
  <si>
    <t>Ｑ</t>
  </si>
  <si>
    <t>合計ポイント数</t>
  </si>
  <si>
    <t>ウエイト</t>
  </si>
  <si>
    <t>　ポ イ ン ト</t>
  </si>
  <si>
    <t>ポイン
ト数</t>
  </si>
  <si>
    <t>　デザイン</t>
  </si>
  <si>
    <t>算出理由</t>
  </si>
  <si>
    <t>整理番号：</t>
  </si>
  <si>
    <t>委託者：</t>
  </si>
  <si>
    <t>選択要素</t>
  </si>
  <si>
    <t>症例数</t>
  </si>
  <si>
    <t>円</t>
  </si>
  <si>
    <t xml:space="preserve"> 対象疾患の重症度</t>
  </si>
  <si>
    <t xml:space="preserve"> デザイン</t>
  </si>
  <si>
    <t xml:space="preserve"> プラセボの使用</t>
  </si>
  <si>
    <t xml:space="preserve"> 臨床症状観察項目数</t>
  </si>
  <si>
    <t xml:space="preserve"> 生検回数</t>
  </si>
  <si>
    <t xml:space="preserve"> 症例発表</t>
  </si>
  <si>
    <t>－①</t>
  </si>
  <si>
    <t>－②</t>
  </si>
  <si>
    <t xml:space="preserve"> 特殊検査のための
 　 　　検体採取回数</t>
  </si>
  <si>
    <t xml:space="preserve"> 侵襲的機能検査 及び
 　　 　画像診断回数</t>
  </si>
  <si>
    <t xml:space="preserve"> 一般的検査＋
  非侵襲的機能検査
 及び 画像診断項目数</t>
  </si>
  <si>
    <t>症例数</t>
  </si>
  <si>
    <t>臨床試験研究経費ポイント算出表</t>
  </si>
  <si>
    <t>治験課題名：</t>
  </si>
  <si>
    <t>治験責任医師：</t>
  </si>
  <si>
    <t>　個々の臨床試験（治験）について、要素毎に該当するポイントを求め、そのポイントを合計したものをその試験のポイント数とする。</t>
  </si>
  <si>
    <t>Ｃ</t>
  </si>
  <si>
    <t>Ｄ</t>
  </si>
  <si>
    <t>Ｅ</t>
  </si>
  <si>
    <t>Ｆ</t>
  </si>
  <si>
    <t>Ｈ’</t>
  </si>
  <si>
    <t>Ｊ</t>
  </si>
  <si>
    <t>Ｋ</t>
  </si>
  <si>
    <t>Ｌ</t>
  </si>
  <si>
    <t>Ｎ</t>
  </si>
  <si>
    <t>Ｏ</t>
  </si>
  <si>
    <t>Ｐ</t>
  </si>
  <si>
    <t>Ｑ</t>
  </si>
  <si>
    <t>Ｒ</t>
  </si>
  <si>
    <t>　相の種類</t>
  </si>
  <si>
    <t>　治験薬製造承認の状況</t>
  </si>
  <si>
    <t xml:space="preserve"> 治験薬の投与経路</t>
  </si>
  <si>
    <t xml:space="preserve"> 治験薬の投与期間</t>
  </si>
  <si>
    <t>臨床試験研究経費ポイント算出根拠</t>
  </si>
  <si>
    <t>Ｓ</t>
  </si>
  <si>
    <t>Ｉ</t>
  </si>
  <si>
    <t xml:space="preserve"> 被験者層</t>
  </si>
  <si>
    <t xml:space="preserve"> 被験者の選出
 （適格＋除外基準数）</t>
  </si>
  <si>
    <t xml:space="preserve"> チェックポイントの
        経過観察回数</t>
  </si>
  <si>
    <t>Ｍ</t>
  </si>
  <si>
    <t xml:space="preserve"> 入院・外来の別</t>
  </si>
  <si>
    <t xml:space="preserve"> 併用薬の使用</t>
  </si>
  <si>
    <t>Ｇ</t>
  </si>
  <si>
    <t>Ｈ</t>
  </si>
  <si>
    <t>　　臨床試験研究経費（①＋②）＝</t>
  </si>
  <si>
    <t>　１．　Ｑ及びＲを除いた合計ポイント数</t>
  </si>
  <si>
    <t>　２．　Ｑ及びＲの合計ポイント数</t>
  </si>
  <si>
    <t>　承認申請に使用される
　　　　 　文書等の作成</t>
  </si>
  <si>
    <t xml:space="preserve">  侵襲的機能検査
   及び
  画像診断回数</t>
  </si>
  <si>
    <t xml:space="preserve">  一般的検査＋
  非侵襲的機能検査
  及び 画像診断項目数</t>
  </si>
  <si>
    <r>
      <t xml:space="preserve">Ⅰ
</t>
    </r>
    <r>
      <rPr>
        <sz val="9"/>
        <rFont val="ＭＳ ゴシック"/>
        <family val="3"/>
      </rPr>
      <t>（ウエイト×１）</t>
    </r>
  </si>
  <si>
    <r>
      <t xml:space="preserve">Ⅱ
</t>
    </r>
    <r>
      <rPr>
        <sz val="9"/>
        <rFont val="ＭＳ ゴシック"/>
        <family val="3"/>
      </rPr>
      <t>（ウエイト×３）</t>
    </r>
  </si>
  <si>
    <r>
      <t xml:space="preserve">Ⅲ
</t>
    </r>
    <r>
      <rPr>
        <sz val="9"/>
        <rFont val="ＭＳ ゴシック"/>
        <family val="3"/>
      </rPr>
      <t>（ウエイト×５）</t>
    </r>
  </si>
  <si>
    <t xml:space="preserve"> 治験薬製造承認の状況</t>
  </si>
  <si>
    <t xml:space="preserve"> 治験薬の投与期間が５０週以上の場合、Ｈ項でウエイトⅢを選択すると共に、投与週を右欄にご記入下さい</t>
  </si>
  <si>
    <t xml:space="preserve"> 相の種類</t>
  </si>
  <si>
    <t xml:space="preserve"> 承認申請に使用される
            文書等の作成</t>
  </si>
  <si>
    <t>算出額：</t>
  </si>
  <si>
    <t>合計ポイント数の１×6000円×</t>
  </si>
  <si>
    <t>合計ポイント数の２×6000円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</si>
</sst>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症例&quot;"/>
    <numFmt numFmtId="177" formatCode="\(####\)"/>
    <numFmt numFmtId="178" formatCode="####&quot;週&quot;"/>
    <numFmt numFmtId="179" formatCode="###0&quot;回&quot;"/>
    <numFmt numFmtId="180" formatCode="#,##0_ "/>
    <numFmt numFmtId="181" formatCode="###0&quot;症例&quot;"/>
    <numFmt numFmtId="182" formatCode="###\-&quot;週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 diagonalUp="1">
      <left/>
      <right style="thin"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/>
      <top style="thin"/>
      <bottom/>
      <diagonal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hair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 diagonalUp="1">
      <left style="thin"/>
      <right style="thin"/>
      <top style="thin"/>
      <bottom/>
      <diagonal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56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5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78" fontId="6" fillId="0" borderId="27" xfId="0" applyNumberFormat="1" applyFont="1" applyBorder="1" applyAlignment="1" applyProtection="1">
      <alignment horizontal="center" vertical="center" wrapText="1"/>
      <protection locked="0"/>
    </xf>
    <xf numFmtId="178" fontId="6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 shrinkToFit="1"/>
    </xf>
    <xf numFmtId="0" fontId="3" fillId="0" borderId="14" xfId="0" applyFont="1" applyBorder="1" applyAlignment="1">
      <alignment horizontal="center" vertical="top" textRotation="255" shrinkToFi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9" fontId="6" fillId="0" borderId="27" xfId="0" applyNumberFormat="1" applyFont="1" applyBorder="1" applyAlignment="1" applyProtection="1">
      <alignment horizontal="center" vertical="center"/>
      <protection locked="0"/>
    </xf>
    <xf numFmtId="179" fontId="6" fillId="0" borderId="28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center" vertical="center"/>
    </xf>
    <xf numFmtId="181" fontId="6" fillId="0" borderId="27" xfId="0" applyNumberFormat="1" applyFont="1" applyBorder="1" applyAlignment="1" applyProtection="1">
      <alignment horizontal="center" vertical="center"/>
      <protection locked="0"/>
    </xf>
    <xf numFmtId="181" fontId="6" fillId="0" borderId="28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8.emf" /><Relationship Id="rId3" Type="http://schemas.openxmlformats.org/officeDocument/2006/relationships/image" Target="../media/image38.emf" /><Relationship Id="rId4" Type="http://schemas.openxmlformats.org/officeDocument/2006/relationships/image" Target="../media/image4.emf" /><Relationship Id="rId5" Type="http://schemas.openxmlformats.org/officeDocument/2006/relationships/image" Target="../media/image10.emf" /><Relationship Id="rId6" Type="http://schemas.openxmlformats.org/officeDocument/2006/relationships/image" Target="../media/image22.emf" /><Relationship Id="rId7" Type="http://schemas.openxmlformats.org/officeDocument/2006/relationships/image" Target="../media/image12.emf" /><Relationship Id="rId8" Type="http://schemas.openxmlformats.org/officeDocument/2006/relationships/image" Target="../media/image32.emf" /><Relationship Id="rId9" Type="http://schemas.openxmlformats.org/officeDocument/2006/relationships/image" Target="../media/image40.emf" /><Relationship Id="rId10" Type="http://schemas.openxmlformats.org/officeDocument/2006/relationships/image" Target="../media/image9.emf" /><Relationship Id="rId11" Type="http://schemas.openxmlformats.org/officeDocument/2006/relationships/image" Target="../media/image15.emf" /><Relationship Id="rId12" Type="http://schemas.openxmlformats.org/officeDocument/2006/relationships/image" Target="../media/image21.emf" /><Relationship Id="rId13" Type="http://schemas.openxmlformats.org/officeDocument/2006/relationships/image" Target="../media/image11.emf" /><Relationship Id="rId14" Type="http://schemas.openxmlformats.org/officeDocument/2006/relationships/image" Target="../media/image31.emf" /><Relationship Id="rId15" Type="http://schemas.openxmlformats.org/officeDocument/2006/relationships/image" Target="../media/image19.emf" /><Relationship Id="rId16" Type="http://schemas.openxmlformats.org/officeDocument/2006/relationships/image" Target="../media/image41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25.emf" /><Relationship Id="rId20" Type="http://schemas.openxmlformats.org/officeDocument/2006/relationships/image" Target="../media/image24.emf" /><Relationship Id="rId21" Type="http://schemas.openxmlformats.org/officeDocument/2006/relationships/image" Target="../media/image6.emf" /><Relationship Id="rId22" Type="http://schemas.openxmlformats.org/officeDocument/2006/relationships/image" Target="../media/image20.emf" /><Relationship Id="rId23" Type="http://schemas.openxmlformats.org/officeDocument/2006/relationships/image" Target="../media/image27.emf" /><Relationship Id="rId24" Type="http://schemas.openxmlformats.org/officeDocument/2006/relationships/image" Target="../media/image34.emf" /><Relationship Id="rId25" Type="http://schemas.openxmlformats.org/officeDocument/2006/relationships/image" Target="../media/image23.emf" /><Relationship Id="rId26" Type="http://schemas.openxmlformats.org/officeDocument/2006/relationships/image" Target="../media/image30.emf" /><Relationship Id="rId27" Type="http://schemas.openxmlformats.org/officeDocument/2006/relationships/image" Target="../media/image35.emf" /><Relationship Id="rId28" Type="http://schemas.openxmlformats.org/officeDocument/2006/relationships/image" Target="../media/image26.emf" /><Relationship Id="rId29" Type="http://schemas.openxmlformats.org/officeDocument/2006/relationships/image" Target="../media/image33.emf" /><Relationship Id="rId30" Type="http://schemas.openxmlformats.org/officeDocument/2006/relationships/image" Target="../media/image36.emf" /><Relationship Id="rId31" Type="http://schemas.openxmlformats.org/officeDocument/2006/relationships/image" Target="../media/image29.emf" /><Relationship Id="rId32" Type="http://schemas.openxmlformats.org/officeDocument/2006/relationships/image" Target="../media/image42.emf" /><Relationship Id="rId33" Type="http://schemas.openxmlformats.org/officeDocument/2006/relationships/image" Target="../media/image5.emf" /><Relationship Id="rId34" Type="http://schemas.openxmlformats.org/officeDocument/2006/relationships/image" Target="../media/image13.emf" /><Relationship Id="rId35" Type="http://schemas.openxmlformats.org/officeDocument/2006/relationships/image" Target="../media/image14.emf" /><Relationship Id="rId36" Type="http://schemas.openxmlformats.org/officeDocument/2006/relationships/image" Target="../media/image37.emf" /><Relationship Id="rId37" Type="http://schemas.openxmlformats.org/officeDocument/2006/relationships/image" Target="../media/image3.emf" /><Relationship Id="rId38" Type="http://schemas.openxmlformats.org/officeDocument/2006/relationships/image" Target="../media/image8.emf" /><Relationship Id="rId39" Type="http://schemas.openxmlformats.org/officeDocument/2006/relationships/image" Target="../media/image2.emf" /><Relationship Id="rId40" Type="http://schemas.openxmlformats.org/officeDocument/2006/relationships/image" Target="../media/image1.emf" /><Relationship Id="rId41" Type="http://schemas.openxmlformats.org/officeDocument/2006/relationships/image" Target="../media/image7.emf" /><Relationship Id="rId42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8</xdr:row>
      <xdr:rowOff>28575</xdr:rowOff>
    </xdr:from>
    <xdr:to>
      <xdr:col>7</xdr:col>
      <xdr:colOff>457200</xdr:colOff>
      <xdr:row>8</xdr:row>
      <xdr:rowOff>314325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2314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8</xdr:row>
      <xdr:rowOff>19050</xdr:rowOff>
    </xdr:from>
    <xdr:to>
      <xdr:col>9</xdr:col>
      <xdr:colOff>571500</xdr:colOff>
      <xdr:row>8</xdr:row>
      <xdr:rowOff>304800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305050"/>
          <a:ext cx="12001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28575</xdr:rowOff>
    </xdr:from>
    <xdr:to>
      <xdr:col>11</xdr:col>
      <xdr:colOff>314325</xdr:colOff>
      <xdr:row>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314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</xdr:row>
      <xdr:rowOff>28575</xdr:rowOff>
    </xdr:from>
    <xdr:to>
      <xdr:col>7</xdr:col>
      <xdr:colOff>457200</xdr:colOff>
      <xdr:row>9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6574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28575</xdr:rowOff>
    </xdr:from>
    <xdr:to>
      <xdr:col>9</xdr:col>
      <xdr:colOff>571500</xdr:colOff>
      <xdr:row>9</xdr:row>
      <xdr:rowOff>314325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26574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28575</xdr:rowOff>
    </xdr:from>
    <xdr:to>
      <xdr:col>7</xdr:col>
      <xdr:colOff>457200</xdr:colOff>
      <xdr:row>11</xdr:row>
      <xdr:rowOff>314325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33813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11</xdr:row>
      <xdr:rowOff>28575</xdr:rowOff>
    </xdr:from>
    <xdr:to>
      <xdr:col>9</xdr:col>
      <xdr:colOff>571500</xdr:colOff>
      <xdr:row>11</xdr:row>
      <xdr:rowOff>314325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48075" y="33813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11</xdr:row>
      <xdr:rowOff>28575</xdr:rowOff>
    </xdr:from>
    <xdr:to>
      <xdr:col>11</xdr:col>
      <xdr:colOff>314325</xdr:colOff>
      <xdr:row>11</xdr:row>
      <xdr:rowOff>314325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33813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28575</xdr:rowOff>
    </xdr:from>
    <xdr:to>
      <xdr:col>7</xdr:col>
      <xdr:colOff>466725</xdr:colOff>
      <xdr:row>12</xdr:row>
      <xdr:rowOff>314325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90775" y="37242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14</xdr:row>
      <xdr:rowOff>28575</xdr:rowOff>
    </xdr:from>
    <xdr:to>
      <xdr:col>7</xdr:col>
      <xdr:colOff>457200</xdr:colOff>
      <xdr:row>14</xdr:row>
      <xdr:rowOff>314325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0" y="44481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14</xdr:row>
      <xdr:rowOff>28575</xdr:rowOff>
    </xdr:from>
    <xdr:to>
      <xdr:col>9</xdr:col>
      <xdr:colOff>571500</xdr:colOff>
      <xdr:row>14</xdr:row>
      <xdr:rowOff>314325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48075" y="44481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14</xdr:row>
      <xdr:rowOff>28575</xdr:rowOff>
    </xdr:from>
    <xdr:to>
      <xdr:col>11</xdr:col>
      <xdr:colOff>314325</xdr:colOff>
      <xdr:row>14</xdr:row>
      <xdr:rowOff>314325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14900" y="44481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13</xdr:row>
      <xdr:rowOff>28575</xdr:rowOff>
    </xdr:from>
    <xdr:to>
      <xdr:col>7</xdr:col>
      <xdr:colOff>457200</xdr:colOff>
      <xdr:row>13</xdr:row>
      <xdr:rowOff>371475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0" y="40671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</xdr:row>
      <xdr:rowOff>28575</xdr:rowOff>
    </xdr:from>
    <xdr:to>
      <xdr:col>9</xdr:col>
      <xdr:colOff>571500</xdr:colOff>
      <xdr:row>13</xdr:row>
      <xdr:rowOff>371475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48075" y="40671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28575</xdr:rowOff>
    </xdr:from>
    <xdr:to>
      <xdr:col>11</xdr:col>
      <xdr:colOff>314325</xdr:colOff>
      <xdr:row>13</xdr:row>
      <xdr:rowOff>371475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4900" y="40671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11</xdr:col>
      <xdr:colOff>333375</xdr:colOff>
      <xdr:row>15</xdr:row>
      <xdr:rowOff>581025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24425" y="479107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28575</xdr:rowOff>
    </xdr:from>
    <xdr:to>
      <xdr:col>9</xdr:col>
      <xdr:colOff>600075</xdr:colOff>
      <xdr:row>15</xdr:row>
      <xdr:rowOff>581025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48075" y="4791075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19050</xdr:rowOff>
    </xdr:from>
    <xdr:to>
      <xdr:col>7</xdr:col>
      <xdr:colOff>476250</xdr:colOff>
      <xdr:row>15</xdr:row>
      <xdr:rowOff>571500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71725" y="4781550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19050</xdr:rowOff>
    </xdr:from>
    <xdr:to>
      <xdr:col>7</xdr:col>
      <xdr:colOff>476250</xdr:colOff>
      <xdr:row>17</xdr:row>
      <xdr:rowOff>504825</xdr:rowOff>
    </xdr:to>
    <xdr:pic>
      <xdr:nvPicPr>
        <xdr:cNvPr id="19" name="CheckBox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71725" y="5800725"/>
          <a:ext cx="1228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9</xdr:col>
      <xdr:colOff>590550</xdr:colOff>
      <xdr:row>17</xdr:row>
      <xdr:rowOff>504825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5800725"/>
          <a:ext cx="1228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17</xdr:row>
      <xdr:rowOff>19050</xdr:rowOff>
    </xdr:from>
    <xdr:to>
      <xdr:col>11</xdr:col>
      <xdr:colOff>333375</xdr:colOff>
      <xdr:row>17</xdr:row>
      <xdr:rowOff>504825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05375" y="5800725"/>
          <a:ext cx="1228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457200</xdr:colOff>
      <xdr:row>18</xdr:row>
      <xdr:rowOff>304800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0" y="63246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18</xdr:row>
      <xdr:rowOff>19050</xdr:rowOff>
    </xdr:from>
    <xdr:to>
      <xdr:col>9</xdr:col>
      <xdr:colOff>571500</xdr:colOff>
      <xdr:row>18</xdr:row>
      <xdr:rowOff>304800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48075" y="63246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18</xdr:row>
      <xdr:rowOff>19050</xdr:rowOff>
    </xdr:from>
    <xdr:to>
      <xdr:col>11</xdr:col>
      <xdr:colOff>314325</xdr:colOff>
      <xdr:row>18</xdr:row>
      <xdr:rowOff>304800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14900" y="63246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19050</xdr:rowOff>
    </xdr:from>
    <xdr:to>
      <xdr:col>7</xdr:col>
      <xdr:colOff>457200</xdr:colOff>
      <xdr:row>19</xdr:row>
      <xdr:rowOff>304800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0" y="66675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9</xdr:col>
      <xdr:colOff>571500</xdr:colOff>
      <xdr:row>19</xdr:row>
      <xdr:rowOff>304800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48075" y="66675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19050</xdr:rowOff>
    </xdr:from>
    <xdr:to>
      <xdr:col>11</xdr:col>
      <xdr:colOff>314325</xdr:colOff>
      <xdr:row>19</xdr:row>
      <xdr:rowOff>304800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14900" y="66675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20</xdr:row>
      <xdr:rowOff>19050</xdr:rowOff>
    </xdr:from>
    <xdr:to>
      <xdr:col>7</xdr:col>
      <xdr:colOff>457200</xdr:colOff>
      <xdr:row>20</xdr:row>
      <xdr:rowOff>304800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0" y="70104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20</xdr:row>
      <xdr:rowOff>19050</xdr:rowOff>
    </xdr:from>
    <xdr:to>
      <xdr:col>9</xdr:col>
      <xdr:colOff>571500</xdr:colOff>
      <xdr:row>20</xdr:row>
      <xdr:rowOff>304800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48075" y="70104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20</xdr:row>
      <xdr:rowOff>19050</xdr:rowOff>
    </xdr:from>
    <xdr:to>
      <xdr:col>11</xdr:col>
      <xdr:colOff>314325</xdr:colOff>
      <xdr:row>20</xdr:row>
      <xdr:rowOff>304800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14900" y="70104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21</xdr:row>
      <xdr:rowOff>19050</xdr:rowOff>
    </xdr:from>
    <xdr:to>
      <xdr:col>7</xdr:col>
      <xdr:colOff>485775</xdr:colOff>
      <xdr:row>21</xdr:row>
      <xdr:rowOff>447675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0" y="7353300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21</xdr:row>
      <xdr:rowOff>19050</xdr:rowOff>
    </xdr:from>
    <xdr:to>
      <xdr:col>9</xdr:col>
      <xdr:colOff>600075</xdr:colOff>
      <xdr:row>21</xdr:row>
      <xdr:rowOff>447675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48075" y="7353300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21</xdr:row>
      <xdr:rowOff>19050</xdr:rowOff>
    </xdr:from>
    <xdr:to>
      <xdr:col>11</xdr:col>
      <xdr:colOff>342900</xdr:colOff>
      <xdr:row>21</xdr:row>
      <xdr:rowOff>447675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914900" y="7353300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25</xdr:row>
      <xdr:rowOff>28575</xdr:rowOff>
    </xdr:from>
    <xdr:to>
      <xdr:col>7</xdr:col>
      <xdr:colOff>457200</xdr:colOff>
      <xdr:row>25</xdr:row>
      <xdr:rowOff>314325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0" y="884872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9</xdr:col>
      <xdr:colOff>571500</xdr:colOff>
      <xdr:row>26</xdr:row>
      <xdr:rowOff>295275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48075" y="9172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9525</xdr:rowOff>
    </xdr:from>
    <xdr:to>
      <xdr:col>11</xdr:col>
      <xdr:colOff>314325</xdr:colOff>
      <xdr:row>26</xdr:row>
      <xdr:rowOff>295275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914900" y="9172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9525</xdr:rowOff>
    </xdr:from>
    <xdr:to>
      <xdr:col>7</xdr:col>
      <xdr:colOff>457200</xdr:colOff>
      <xdr:row>26</xdr:row>
      <xdr:rowOff>295275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0" y="9172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</xdr:row>
      <xdr:rowOff>28575</xdr:rowOff>
    </xdr:from>
    <xdr:to>
      <xdr:col>7</xdr:col>
      <xdr:colOff>457200</xdr:colOff>
      <xdr:row>10</xdr:row>
      <xdr:rowOff>371475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381250" y="30003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28575</xdr:rowOff>
    </xdr:from>
    <xdr:to>
      <xdr:col>9</xdr:col>
      <xdr:colOff>571500</xdr:colOff>
      <xdr:row>10</xdr:row>
      <xdr:rowOff>371475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48075" y="30003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10</xdr:row>
      <xdr:rowOff>28575</xdr:rowOff>
    </xdr:from>
    <xdr:to>
      <xdr:col>11</xdr:col>
      <xdr:colOff>314325</xdr:colOff>
      <xdr:row>10</xdr:row>
      <xdr:rowOff>371475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914900" y="3000375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27</xdr:row>
      <xdr:rowOff>9525</xdr:rowOff>
    </xdr:from>
    <xdr:to>
      <xdr:col>7</xdr:col>
      <xdr:colOff>457200</xdr:colOff>
      <xdr:row>27</xdr:row>
      <xdr:rowOff>295275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81250" y="95154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</xdr:rowOff>
    </xdr:from>
    <xdr:to>
      <xdr:col>9</xdr:col>
      <xdr:colOff>571500</xdr:colOff>
      <xdr:row>27</xdr:row>
      <xdr:rowOff>295275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48075" y="95154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6699"/>
  </sheetPr>
  <dimension ref="A1:T41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5" sqref="E5:T5"/>
    </sheetView>
  </sheetViews>
  <sheetFormatPr defaultColWidth="9.00390625" defaultRowHeight="13.5"/>
  <cols>
    <col min="1" max="1" width="4.125" style="1" customWidth="1"/>
    <col min="2" max="2" width="3.875" style="1" customWidth="1"/>
    <col min="3" max="3" width="4.875" style="1" customWidth="1"/>
    <col min="4" max="4" width="1.75390625" style="1" customWidth="1"/>
    <col min="5" max="5" width="12.25390625" style="1" customWidth="1"/>
    <col min="6" max="6" width="4.125" style="2" customWidth="1"/>
    <col min="7" max="7" width="10.00390625" style="1" customWidth="1"/>
    <col min="8" max="8" width="6.625" style="1" customWidth="1"/>
    <col min="9" max="9" width="8.50390625" style="1" customWidth="1"/>
    <col min="10" max="10" width="8.125" style="1" customWidth="1"/>
    <col min="11" max="11" width="11.875" style="1" customWidth="1"/>
    <col min="12" max="12" width="4.75390625" style="1" customWidth="1"/>
    <col min="13" max="15" width="6.50390625" style="1" hidden="1" customWidth="1"/>
    <col min="16" max="16" width="2.50390625" style="1" hidden="1" customWidth="1"/>
    <col min="17" max="17" width="5.50390625" style="1" hidden="1" customWidth="1"/>
    <col min="18" max="19" width="2.50390625" style="1" hidden="1" customWidth="1"/>
    <col min="20" max="20" width="7.125" style="3" customWidth="1"/>
    <col min="21" max="16384" width="9.00390625" style="1" customWidth="1"/>
  </cols>
  <sheetData>
    <row r="1" spans="11:20" ht="14.25">
      <c r="K1" s="18" t="s">
        <v>33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27.75" customHeight="1">
      <c r="A3" s="112" t="s">
        <v>51</v>
      </c>
      <c r="B3" s="112"/>
      <c r="C3" s="112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9.5" customHeight="1">
      <c r="A4" s="113" t="s">
        <v>34</v>
      </c>
      <c r="B4" s="113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21" customHeight="1">
      <c r="A5" s="113" t="s">
        <v>52</v>
      </c>
      <c r="B5" s="113"/>
      <c r="C5" s="113"/>
      <c r="D5" s="11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30" customHeight="1">
      <c r="A6" s="107" t="s">
        <v>53</v>
      </c>
      <c r="B6" s="107"/>
      <c r="C6" s="107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4.25">
      <c r="A7" s="80" t="s">
        <v>0</v>
      </c>
      <c r="B7" s="80"/>
      <c r="C7" s="80"/>
      <c r="D7" s="80"/>
      <c r="E7" s="80"/>
      <c r="F7" s="81" t="s">
        <v>28</v>
      </c>
      <c r="G7" s="64" t="s">
        <v>29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65"/>
    </row>
    <row r="8" spans="1:20" ht="24" customHeight="1">
      <c r="A8" s="80"/>
      <c r="B8" s="80"/>
      <c r="C8" s="80"/>
      <c r="D8" s="80"/>
      <c r="E8" s="80"/>
      <c r="F8" s="82"/>
      <c r="G8" s="68" t="s">
        <v>88</v>
      </c>
      <c r="H8" s="69"/>
      <c r="I8" s="68" t="s">
        <v>89</v>
      </c>
      <c r="J8" s="69"/>
      <c r="K8" s="68" t="s">
        <v>90</v>
      </c>
      <c r="L8" s="69"/>
      <c r="M8" s="15"/>
      <c r="N8" s="15"/>
      <c r="O8" s="15"/>
      <c r="P8" s="15"/>
      <c r="Q8" s="15"/>
      <c r="R8" s="15"/>
      <c r="S8" s="15"/>
      <c r="T8" s="33" t="s">
        <v>30</v>
      </c>
    </row>
    <row r="9" spans="1:20" s="3" customFormat="1" ht="27" customHeight="1">
      <c r="A9" s="22" t="s">
        <v>1</v>
      </c>
      <c r="B9" s="57" t="s">
        <v>38</v>
      </c>
      <c r="C9" s="58"/>
      <c r="D9" s="58"/>
      <c r="E9" s="59"/>
      <c r="F9" s="22">
        <v>2</v>
      </c>
      <c r="G9" s="64"/>
      <c r="H9" s="65"/>
      <c r="I9" s="64"/>
      <c r="J9" s="65"/>
      <c r="K9" s="64"/>
      <c r="L9" s="65"/>
      <c r="M9" s="46" t="b">
        <v>0</v>
      </c>
      <c r="N9" s="46" t="b">
        <v>0</v>
      </c>
      <c r="O9" s="46" t="b">
        <v>0</v>
      </c>
      <c r="P9" s="46">
        <f>IF(M9,1,0)+IF(N9,3,0)+IF(O9,5,0)</f>
        <v>0</v>
      </c>
      <c r="Q9" s="46" t="b">
        <f>OR(P9=1,P9=3,P9=5,P9=0)</f>
        <v>1</v>
      </c>
      <c r="R9" s="46">
        <f>IF(Q9,P9,888)</f>
        <v>0</v>
      </c>
      <c r="S9" s="46">
        <f>R9*F9</f>
        <v>0</v>
      </c>
      <c r="T9" s="36">
        <f aca="true" t="shared" si="0" ref="T9:T16">IF(S9&lt;100,S9,"Error")</f>
        <v>0</v>
      </c>
    </row>
    <row r="10" spans="1:20" s="3" customFormat="1" ht="27" customHeight="1">
      <c r="A10" s="29" t="s">
        <v>3</v>
      </c>
      <c r="B10" s="57" t="s">
        <v>78</v>
      </c>
      <c r="C10" s="58"/>
      <c r="D10" s="58"/>
      <c r="E10" s="59"/>
      <c r="F10" s="29">
        <v>1</v>
      </c>
      <c r="G10" s="64"/>
      <c r="H10" s="65"/>
      <c r="I10" s="64"/>
      <c r="J10" s="65"/>
      <c r="K10" s="62"/>
      <c r="L10" s="83"/>
      <c r="M10" s="46" t="b">
        <v>0</v>
      </c>
      <c r="N10" s="46" t="b">
        <v>0</v>
      </c>
      <c r="O10" s="47"/>
      <c r="P10" s="46">
        <f>IF(M10,1,0)+IF(N10,3,0)</f>
        <v>0</v>
      </c>
      <c r="Q10" s="46" t="b">
        <f>OR(P10=1,P10=3,P10=0)</f>
        <v>1</v>
      </c>
      <c r="R10" s="46">
        <f>IF(Q10,P10,888)</f>
        <v>0</v>
      </c>
      <c r="S10" s="46">
        <f>R10*F10</f>
        <v>0</v>
      </c>
      <c r="T10" s="36">
        <f>IF(S10&lt;100,S10,"Error")</f>
        <v>0</v>
      </c>
    </row>
    <row r="11" spans="1:20" s="3" customFormat="1" ht="30" customHeight="1">
      <c r="A11" s="29" t="s">
        <v>54</v>
      </c>
      <c r="B11" s="57" t="s">
        <v>91</v>
      </c>
      <c r="C11" s="58"/>
      <c r="D11" s="58"/>
      <c r="E11" s="59"/>
      <c r="F11" s="29">
        <v>1</v>
      </c>
      <c r="G11" s="64"/>
      <c r="H11" s="65"/>
      <c r="I11" s="64"/>
      <c r="J11" s="65"/>
      <c r="K11" s="64"/>
      <c r="L11" s="65"/>
      <c r="M11" s="46" t="b">
        <v>0</v>
      </c>
      <c r="N11" s="46" t="b">
        <v>0</v>
      </c>
      <c r="O11" s="46" t="b">
        <v>0</v>
      </c>
      <c r="P11" s="46">
        <f>IF(M11,1,0)+IF(N11,3,0)+IF(O11,5,0)</f>
        <v>0</v>
      </c>
      <c r="Q11" s="46" t="b">
        <f>OR(P11=1,P11=3,P11=5,P11=0)</f>
        <v>1</v>
      </c>
      <c r="R11" s="46">
        <f>IF(Q11,P11,888)</f>
        <v>0</v>
      </c>
      <c r="S11" s="46">
        <f>R11*F11</f>
        <v>0</v>
      </c>
      <c r="T11" s="36">
        <f t="shared" si="0"/>
        <v>0</v>
      </c>
    </row>
    <row r="12" spans="1:20" ht="27" customHeight="1">
      <c r="A12" s="22" t="s">
        <v>55</v>
      </c>
      <c r="B12" s="57" t="s">
        <v>39</v>
      </c>
      <c r="C12" s="58"/>
      <c r="D12" s="58"/>
      <c r="E12" s="59"/>
      <c r="F12" s="29">
        <v>2</v>
      </c>
      <c r="G12" s="66"/>
      <c r="H12" s="67"/>
      <c r="I12" s="66"/>
      <c r="J12" s="67"/>
      <c r="K12" s="64"/>
      <c r="L12" s="65"/>
      <c r="M12" s="46" t="b">
        <v>0</v>
      </c>
      <c r="N12" s="46" t="b">
        <v>0</v>
      </c>
      <c r="O12" s="46" t="b">
        <v>0</v>
      </c>
      <c r="P12" s="46">
        <f>IF(M12,1,0)+IF(N12,3,0)+IF(O12,5,0)</f>
        <v>0</v>
      </c>
      <c r="Q12" s="46" t="b">
        <f>OR(P12=1,P12=3,P12=5,P12=0)</f>
        <v>1</v>
      </c>
      <c r="R12" s="46">
        <f>IF(Q12,P12,888)</f>
        <v>0</v>
      </c>
      <c r="S12" s="46">
        <f>R12*F12</f>
        <v>0</v>
      </c>
      <c r="T12" s="36">
        <f t="shared" si="0"/>
        <v>0</v>
      </c>
    </row>
    <row r="13" spans="1:20" s="3" customFormat="1" ht="27" customHeight="1">
      <c r="A13" s="29" t="s">
        <v>56</v>
      </c>
      <c r="B13" s="57" t="s">
        <v>40</v>
      </c>
      <c r="C13" s="58"/>
      <c r="D13" s="58"/>
      <c r="E13" s="59"/>
      <c r="F13" s="29">
        <v>3</v>
      </c>
      <c r="G13" s="64"/>
      <c r="H13" s="65"/>
      <c r="I13" s="62"/>
      <c r="J13" s="83"/>
      <c r="K13" s="62"/>
      <c r="L13" s="83"/>
      <c r="M13" s="46" t="b">
        <v>0</v>
      </c>
      <c r="N13" s="48"/>
      <c r="O13" s="47"/>
      <c r="P13" s="46">
        <f>IF(M13,1,0)</f>
        <v>0</v>
      </c>
      <c r="Q13" s="48"/>
      <c r="R13" s="48"/>
      <c r="S13" s="46">
        <f>F13*P13</f>
        <v>0</v>
      </c>
      <c r="T13" s="36">
        <f t="shared" si="0"/>
        <v>0</v>
      </c>
    </row>
    <row r="14" spans="1:20" s="3" customFormat="1" ht="30" customHeight="1">
      <c r="A14" s="29" t="s">
        <v>57</v>
      </c>
      <c r="B14" s="57" t="s">
        <v>79</v>
      </c>
      <c r="C14" s="58"/>
      <c r="D14" s="58"/>
      <c r="E14" s="59"/>
      <c r="F14" s="29">
        <v>1</v>
      </c>
      <c r="G14" s="84"/>
      <c r="H14" s="85"/>
      <c r="I14" s="66"/>
      <c r="J14" s="67"/>
      <c r="K14" s="64"/>
      <c r="L14" s="65"/>
      <c r="M14" s="46" t="b">
        <v>0</v>
      </c>
      <c r="N14" s="46" t="b">
        <v>0</v>
      </c>
      <c r="O14" s="46" t="b">
        <v>0</v>
      </c>
      <c r="P14" s="46">
        <f>IF(M14,1,0)+IF(N14,3,0)+IF(O14,5,0)</f>
        <v>0</v>
      </c>
      <c r="Q14" s="46" t="b">
        <f>OR(P14=1,P14=3,P14=5,P14=0)</f>
        <v>1</v>
      </c>
      <c r="R14" s="46">
        <f>IF(Q14,P14,888)</f>
        <v>0</v>
      </c>
      <c r="S14" s="46">
        <f>R14*F14</f>
        <v>0</v>
      </c>
      <c r="T14" s="36">
        <f t="shared" si="0"/>
        <v>0</v>
      </c>
    </row>
    <row r="15" spans="1:20" ht="27" customHeight="1">
      <c r="A15" s="22" t="s">
        <v>80</v>
      </c>
      <c r="B15" s="57" t="s">
        <v>69</v>
      </c>
      <c r="C15" s="58"/>
      <c r="D15" s="58"/>
      <c r="E15" s="59"/>
      <c r="F15" s="29">
        <v>1</v>
      </c>
      <c r="G15" s="64"/>
      <c r="H15" s="65"/>
      <c r="I15" s="64"/>
      <c r="J15" s="65"/>
      <c r="K15" s="64"/>
      <c r="L15" s="65"/>
      <c r="M15" s="46" t="b">
        <v>0</v>
      </c>
      <c r="N15" s="46" t="b">
        <v>0</v>
      </c>
      <c r="O15" s="46" t="b">
        <v>0</v>
      </c>
      <c r="P15" s="46">
        <f>IF(M15,1,0)+IF(N15,3,0)+IF(O15,5,0)</f>
        <v>0</v>
      </c>
      <c r="Q15" s="46" t="b">
        <f>OR(P15=1,P15=3,P15=5,P15=0)</f>
        <v>1</v>
      </c>
      <c r="R15" s="46">
        <f>IF(Q15,P15,888)</f>
        <v>0</v>
      </c>
      <c r="S15" s="46">
        <f>R15*F15</f>
        <v>0</v>
      </c>
      <c r="T15" s="36">
        <f t="shared" si="0"/>
        <v>0</v>
      </c>
    </row>
    <row r="16" spans="1:20" s="3" customFormat="1" ht="48.75" customHeight="1">
      <c r="A16" s="29" t="s">
        <v>81</v>
      </c>
      <c r="B16" s="57" t="s">
        <v>70</v>
      </c>
      <c r="C16" s="58"/>
      <c r="D16" s="58"/>
      <c r="E16" s="59"/>
      <c r="F16" s="29">
        <v>3</v>
      </c>
      <c r="G16" s="64"/>
      <c r="H16" s="65"/>
      <c r="I16" s="64"/>
      <c r="J16" s="65"/>
      <c r="K16" s="64"/>
      <c r="L16" s="65"/>
      <c r="M16" s="46" t="b">
        <v>0</v>
      </c>
      <c r="N16" s="46" t="b">
        <v>0</v>
      </c>
      <c r="O16" s="46" t="b">
        <v>0</v>
      </c>
      <c r="P16" s="46">
        <f>IF(M16,1,0)+IF(N16,3,0)+IF(O16,5,0)</f>
        <v>0</v>
      </c>
      <c r="Q16" s="46" t="b">
        <f>OR(P16=1,P16=3,P16=5,P16=0)</f>
        <v>1</v>
      </c>
      <c r="R16" s="46">
        <f>IF(Q16,P16,888)</f>
        <v>0</v>
      </c>
      <c r="S16" s="46">
        <f>R16*F16</f>
        <v>0</v>
      </c>
      <c r="T16" s="36">
        <f t="shared" si="0"/>
        <v>0</v>
      </c>
    </row>
    <row r="17" spans="1:20" s="3" customFormat="1" ht="31.5" customHeight="1">
      <c r="A17" s="29" t="s">
        <v>58</v>
      </c>
      <c r="B17" s="104" t="s">
        <v>92</v>
      </c>
      <c r="C17" s="105"/>
      <c r="D17" s="105"/>
      <c r="E17" s="105"/>
      <c r="F17" s="105"/>
      <c r="G17" s="105"/>
      <c r="H17" s="105"/>
      <c r="I17" s="105"/>
      <c r="J17" s="106"/>
      <c r="K17" s="60">
        <v>0</v>
      </c>
      <c r="L17" s="61"/>
      <c r="M17" s="49">
        <f>(-49+K17)/25</f>
        <v>-1.96</v>
      </c>
      <c r="N17" s="49">
        <f>ROUNDUP(M17,0)</f>
        <v>-2</v>
      </c>
      <c r="O17" s="49">
        <f>N17*9</f>
        <v>-18</v>
      </c>
      <c r="P17" s="50"/>
      <c r="Q17" s="50"/>
      <c r="R17" s="50"/>
      <c r="S17" s="51"/>
      <c r="T17" s="36">
        <f>IF(AND(K17&gt;49,O16),O17,0)</f>
        <v>0</v>
      </c>
    </row>
    <row r="18" spans="1:20" s="3" customFormat="1" ht="41.25" customHeight="1">
      <c r="A18" s="29" t="s">
        <v>73</v>
      </c>
      <c r="B18" s="104" t="s">
        <v>74</v>
      </c>
      <c r="C18" s="105"/>
      <c r="D18" s="105"/>
      <c r="E18" s="106"/>
      <c r="F18" s="29">
        <v>1</v>
      </c>
      <c r="G18" s="64"/>
      <c r="H18" s="65"/>
      <c r="I18" s="66"/>
      <c r="J18" s="67"/>
      <c r="K18" s="99"/>
      <c r="L18" s="100"/>
      <c r="M18" s="52" t="b">
        <v>0</v>
      </c>
      <c r="N18" s="52" t="b">
        <v>0</v>
      </c>
      <c r="O18" s="52" t="b">
        <v>0</v>
      </c>
      <c r="P18" s="46">
        <f>IF(M18,1,0)+IF(N18,3,0)+IF(O18,5,0)</f>
        <v>0</v>
      </c>
      <c r="Q18" s="46" t="b">
        <f>OR(P18=1,P18=3,P18=5,P18=0)</f>
        <v>1</v>
      </c>
      <c r="R18" s="46">
        <f>IF(Q18,P18,888)</f>
        <v>0</v>
      </c>
      <c r="S18" s="46">
        <f>R18*F18</f>
        <v>0</v>
      </c>
      <c r="T18" s="36">
        <f>IF(S18&lt;100,S18,"Error")</f>
        <v>0</v>
      </c>
    </row>
    <row r="19" spans="1:20" ht="27" customHeight="1">
      <c r="A19" s="29" t="s">
        <v>59</v>
      </c>
      <c r="B19" s="104" t="s">
        <v>75</v>
      </c>
      <c r="C19" s="105"/>
      <c r="D19" s="105"/>
      <c r="E19" s="106"/>
      <c r="F19" s="29">
        <v>1</v>
      </c>
      <c r="G19" s="64"/>
      <c r="H19" s="65"/>
      <c r="I19" s="64"/>
      <c r="J19" s="65"/>
      <c r="K19" s="99"/>
      <c r="L19" s="100"/>
      <c r="M19" s="52" t="b">
        <v>0</v>
      </c>
      <c r="N19" s="52" t="b">
        <v>0</v>
      </c>
      <c r="O19" s="52" t="b">
        <v>0</v>
      </c>
      <c r="P19" s="46">
        <f>IF(M19,1,0)+IF(N19,3,0)+IF(O19,5,0)</f>
        <v>0</v>
      </c>
      <c r="Q19" s="46" t="b">
        <f>OR(P19=1,P19=3,P19=5,P19=0)</f>
        <v>1</v>
      </c>
      <c r="R19" s="46">
        <f>IF(Q19,P19,888)</f>
        <v>0</v>
      </c>
      <c r="S19" s="46">
        <f>R19*F19</f>
        <v>0</v>
      </c>
      <c r="T19" s="36">
        <f>IF(S19&lt;100,S19,"Error")</f>
        <v>0</v>
      </c>
    </row>
    <row r="20" spans="1:20" ht="27" customHeight="1">
      <c r="A20" s="29" t="s">
        <v>60</v>
      </c>
      <c r="B20" s="104" t="s">
        <v>76</v>
      </c>
      <c r="C20" s="105"/>
      <c r="D20" s="105"/>
      <c r="E20" s="106"/>
      <c r="F20" s="29">
        <v>3</v>
      </c>
      <c r="G20" s="64"/>
      <c r="H20" s="65"/>
      <c r="I20" s="64"/>
      <c r="J20" s="65"/>
      <c r="K20" s="99"/>
      <c r="L20" s="100"/>
      <c r="M20" s="52" t="b">
        <v>0</v>
      </c>
      <c r="N20" s="52" t="b">
        <v>0</v>
      </c>
      <c r="O20" s="52" t="b">
        <v>0</v>
      </c>
      <c r="P20" s="46">
        <f>IF(M20,1,0)+IF(N20,3,0)+IF(O20,5,0)</f>
        <v>0</v>
      </c>
      <c r="Q20" s="46" t="b">
        <f>OR(P20=1,P20=3,P20=5,P20=0)</f>
        <v>1</v>
      </c>
      <c r="R20" s="46">
        <f>IF(Q20,P20,888)</f>
        <v>0</v>
      </c>
      <c r="S20" s="46">
        <f>R20*F20</f>
        <v>0</v>
      </c>
      <c r="T20" s="36">
        <f>IF(S20&lt;100,S20,"Error")</f>
        <v>0</v>
      </c>
    </row>
    <row r="21" spans="1:20" ht="27" customHeight="1">
      <c r="A21" s="29" t="s">
        <v>61</v>
      </c>
      <c r="B21" s="57" t="s">
        <v>41</v>
      </c>
      <c r="C21" s="58"/>
      <c r="D21" s="58"/>
      <c r="E21" s="59"/>
      <c r="F21" s="29">
        <v>1</v>
      </c>
      <c r="G21" s="64"/>
      <c r="H21" s="65"/>
      <c r="I21" s="64"/>
      <c r="J21" s="65"/>
      <c r="K21" s="64"/>
      <c r="L21" s="65"/>
      <c r="M21" s="46" t="b">
        <v>0</v>
      </c>
      <c r="N21" s="46" t="b">
        <v>0</v>
      </c>
      <c r="O21" s="46" t="b">
        <v>0</v>
      </c>
      <c r="P21" s="46">
        <f>IF(M21,1,0)+IF(N21,3,0)+IF(O21,5,0)</f>
        <v>0</v>
      </c>
      <c r="Q21" s="46" t="b">
        <f>OR(P21=1,P21=3,P21=5,P21=0)</f>
        <v>1</v>
      </c>
      <c r="R21" s="46">
        <f>IF(Q21,P21,888)</f>
        <v>0</v>
      </c>
      <c r="S21" s="46">
        <f>R21*F21</f>
        <v>0</v>
      </c>
      <c r="T21" s="36">
        <f>IF(S21&lt;100,S21,"Error")</f>
        <v>0</v>
      </c>
    </row>
    <row r="22" spans="1:20" s="3" customFormat="1" ht="36" customHeight="1">
      <c r="A22" s="29" t="s">
        <v>77</v>
      </c>
      <c r="B22" s="104" t="s">
        <v>48</v>
      </c>
      <c r="C22" s="105"/>
      <c r="D22" s="105"/>
      <c r="E22" s="106"/>
      <c r="F22" s="29">
        <v>1</v>
      </c>
      <c r="G22" s="64"/>
      <c r="H22" s="65"/>
      <c r="I22" s="64"/>
      <c r="J22" s="65"/>
      <c r="K22" s="64"/>
      <c r="L22" s="65"/>
      <c r="M22" s="46" t="b">
        <v>0</v>
      </c>
      <c r="N22" s="46" t="b">
        <v>0</v>
      </c>
      <c r="O22" s="46" t="b">
        <v>0</v>
      </c>
      <c r="P22" s="46">
        <f>IF(M22,1,0)+IF(N22,3,0)+IF(O22,5,0)</f>
        <v>0</v>
      </c>
      <c r="Q22" s="46" t="b">
        <f>OR(P22=1,P22=3,P22=5,P22=0)</f>
        <v>1</v>
      </c>
      <c r="R22" s="46">
        <f>IF(Q22,P22,888)</f>
        <v>0</v>
      </c>
      <c r="S22" s="46">
        <f>R22*F22</f>
        <v>0</v>
      </c>
      <c r="T22" s="36">
        <f>IF(S22&lt;100,S22,"Error")</f>
        <v>0</v>
      </c>
    </row>
    <row r="23" spans="1:20" ht="27" customHeight="1">
      <c r="A23" s="29" t="s">
        <v>62</v>
      </c>
      <c r="B23" s="104" t="s">
        <v>47</v>
      </c>
      <c r="C23" s="105"/>
      <c r="D23" s="105"/>
      <c r="E23" s="106"/>
      <c r="F23" s="29">
        <v>3</v>
      </c>
      <c r="G23" s="86">
        <v>0</v>
      </c>
      <c r="H23" s="87"/>
      <c r="I23" s="62"/>
      <c r="J23" s="63"/>
      <c r="K23" s="63"/>
      <c r="L23" s="63"/>
      <c r="M23" s="46"/>
      <c r="N23" s="46"/>
      <c r="O23" s="46"/>
      <c r="P23" s="46"/>
      <c r="Q23" s="46"/>
      <c r="R23" s="46"/>
      <c r="S23" s="46"/>
      <c r="T23" s="36">
        <f>F23*G23</f>
        <v>0</v>
      </c>
    </row>
    <row r="24" spans="1:20" ht="27" customHeight="1">
      <c r="A24" s="29" t="s">
        <v>63</v>
      </c>
      <c r="B24" s="104" t="s">
        <v>46</v>
      </c>
      <c r="C24" s="105"/>
      <c r="D24" s="105"/>
      <c r="E24" s="106"/>
      <c r="F24" s="29">
        <v>2</v>
      </c>
      <c r="G24" s="86">
        <v>0</v>
      </c>
      <c r="H24" s="87"/>
      <c r="I24" s="62"/>
      <c r="J24" s="63"/>
      <c r="K24" s="63"/>
      <c r="L24" s="63"/>
      <c r="M24" s="46"/>
      <c r="N24" s="46"/>
      <c r="O24" s="46"/>
      <c r="P24" s="46"/>
      <c r="Q24" s="46"/>
      <c r="R24" s="46"/>
      <c r="S24" s="46"/>
      <c r="T24" s="36">
        <f>F24*G24</f>
        <v>0</v>
      </c>
    </row>
    <row r="25" spans="1:20" ht="27" customHeight="1">
      <c r="A25" s="29" t="s">
        <v>64</v>
      </c>
      <c r="B25" s="57" t="s">
        <v>42</v>
      </c>
      <c r="C25" s="58"/>
      <c r="D25" s="58"/>
      <c r="E25" s="59"/>
      <c r="F25" s="29">
        <v>5</v>
      </c>
      <c r="G25" s="86">
        <v>0</v>
      </c>
      <c r="H25" s="87"/>
      <c r="I25" s="62"/>
      <c r="J25" s="63"/>
      <c r="K25" s="63"/>
      <c r="L25" s="63"/>
      <c r="M25" s="46"/>
      <c r="N25" s="46"/>
      <c r="O25" s="46"/>
      <c r="P25" s="46"/>
      <c r="Q25" s="46"/>
      <c r="R25" s="46"/>
      <c r="S25" s="46"/>
      <c r="T25" s="36">
        <f>F25*G25</f>
        <v>0</v>
      </c>
    </row>
    <row r="26" spans="1:20" s="3" customFormat="1" ht="27" customHeight="1">
      <c r="A26" s="29" t="s">
        <v>65</v>
      </c>
      <c r="B26" s="57" t="s">
        <v>43</v>
      </c>
      <c r="C26" s="58"/>
      <c r="D26" s="58"/>
      <c r="E26" s="59"/>
      <c r="F26" s="21">
        <v>7</v>
      </c>
      <c r="G26" s="64"/>
      <c r="H26" s="65"/>
      <c r="I26" s="62"/>
      <c r="J26" s="63"/>
      <c r="K26" s="63"/>
      <c r="L26" s="63"/>
      <c r="M26" s="46" t="b">
        <v>0</v>
      </c>
      <c r="N26" s="48"/>
      <c r="O26" s="47"/>
      <c r="P26" s="46">
        <f>IF(M26,1,0)</f>
        <v>0</v>
      </c>
      <c r="Q26" s="48"/>
      <c r="R26" s="48"/>
      <c r="S26" s="46">
        <f>F26*P26</f>
        <v>0</v>
      </c>
      <c r="T26" s="36">
        <f>IF(S26&lt;100,S26,"Error")</f>
        <v>0</v>
      </c>
    </row>
    <row r="27" spans="1:20" s="3" customFormat="1" ht="27" customHeight="1">
      <c r="A27" s="29" t="s">
        <v>66</v>
      </c>
      <c r="B27" s="104" t="s">
        <v>94</v>
      </c>
      <c r="C27" s="105"/>
      <c r="D27" s="105"/>
      <c r="E27" s="106"/>
      <c r="F27" s="21">
        <v>5</v>
      </c>
      <c r="G27" s="64"/>
      <c r="H27" s="65"/>
      <c r="I27" s="64"/>
      <c r="J27" s="65"/>
      <c r="K27" s="64"/>
      <c r="L27" s="65"/>
      <c r="M27" s="46" t="b">
        <v>0</v>
      </c>
      <c r="N27" s="46" t="b">
        <v>0</v>
      </c>
      <c r="O27" s="46" t="b">
        <v>0</v>
      </c>
      <c r="P27" s="46">
        <f>IF(M27,1,0)+IF(N27,3,0)+IF(O27,5,0)</f>
        <v>0</v>
      </c>
      <c r="Q27" s="46" t="b">
        <f>OR(P27=1,P27=3,P27=5,P27=0)</f>
        <v>1</v>
      </c>
      <c r="R27" s="46">
        <f>IF(Q27,P27,888)</f>
        <v>0</v>
      </c>
      <c r="S27" s="46">
        <f>R27*F27</f>
        <v>0</v>
      </c>
      <c r="T27" s="36">
        <f>IF(S27&lt;100,S27,"Error")</f>
        <v>0</v>
      </c>
    </row>
    <row r="28" spans="1:20" s="3" customFormat="1" ht="27" customHeight="1" thickBot="1">
      <c r="A28" s="21" t="s">
        <v>72</v>
      </c>
      <c r="B28" s="109" t="s">
        <v>93</v>
      </c>
      <c r="C28" s="110"/>
      <c r="D28" s="110"/>
      <c r="E28" s="111"/>
      <c r="F28" s="21">
        <v>2</v>
      </c>
      <c r="G28" s="97"/>
      <c r="H28" s="97"/>
      <c r="I28" s="97"/>
      <c r="J28" s="97"/>
      <c r="K28" s="91"/>
      <c r="L28" s="91"/>
      <c r="M28" s="53" t="b">
        <v>0</v>
      </c>
      <c r="N28" s="53" t="b">
        <v>0</v>
      </c>
      <c r="O28" s="54"/>
      <c r="P28" s="53">
        <f>IF(M28,1,0)+IF(N28,3,0)</f>
        <v>0</v>
      </c>
      <c r="Q28" s="53" t="b">
        <f>OR(P28=1,P28=3,P28=0)</f>
        <v>1</v>
      </c>
      <c r="R28" s="53">
        <f>IF(Q28,P28,888)</f>
        <v>0</v>
      </c>
      <c r="S28" s="53">
        <f>R28*F28</f>
        <v>0</v>
      </c>
      <c r="T28" s="37">
        <f>IF(S28&lt;100,S28,"Error")</f>
        <v>0</v>
      </c>
    </row>
    <row r="29" spans="1:20" s="3" customFormat="1" ht="18.75" customHeight="1" thickTop="1">
      <c r="A29" s="73" t="s">
        <v>27</v>
      </c>
      <c r="B29" s="74"/>
      <c r="C29" s="74"/>
      <c r="D29" s="74"/>
      <c r="E29" s="74"/>
      <c r="F29" s="75"/>
      <c r="G29" s="94" t="s">
        <v>83</v>
      </c>
      <c r="H29" s="95"/>
      <c r="I29" s="95"/>
      <c r="J29" s="95"/>
      <c r="K29" s="95"/>
      <c r="L29" s="96"/>
      <c r="M29" s="23"/>
      <c r="N29" s="24"/>
      <c r="O29" s="24"/>
      <c r="P29" s="24"/>
      <c r="Q29" s="24"/>
      <c r="R29" s="24"/>
      <c r="S29" s="24"/>
      <c r="T29" s="38">
        <f>SUM(T9:T25)+T28</f>
        <v>0</v>
      </c>
    </row>
    <row r="30" spans="1:20" ht="18.75" customHeight="1">
      <c r="A30" s="76"/>
      <c r="B30" s="77"/>
      <c r="C30" s="77"/>
      <c r="D30" s="77"/>
      <c r="E30" s="77"/>
      <c r="F30" s="78"/>
      <c r="G30" s="57" t="s">
        <v>84</v>
      </c>
      <c r="H30" s="58"/>
      <c r="I30" s="58"/>
      <c r="J30" s="58"/>
      <c r="K30" s="58"/>
      <c r="L30" s="59"/>
      <c r="M30" s="25"/>
      <c r="N30" s="17"/>
      <c r="O30" s="17"/>
      <c r="P30" s="17"/>
      <c r="Q30" s="17"/>
      <c r="R30" s="17"/>
      <c r="S30" s="17"/>
      <c r="T30" s="39">
        <f>SUM(T26:T27)</f>
        <v>0</v>
      </c>
    </row>
    <row r="31" spans="1:20" ht="19.5" customHeight="1">
      <c r="A31" s="64" t="s">
        <v>36</v>
      </c>
      <c r="B31" s="79"/>
      <c r="C31" s="79"/>
      <c r="D31" s="79"/>
      <c r="E31" s="79"/>
      <c r="F31" s="65"/>
      <c r="G31" s="92">
        <v>0</v>
      </c>
      <c r="H31" s="9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83"/>
    </row>
    <row r="32" spans="1:20" ht="14.25">
      <c r="A32" s="70" t="s">
        <v>95</v>
      </c>
      <c r="B32" s="71"/>
      <c r="C32" s="88" t="s">
        <v>96</v>
      </c>
      <c r="D32" s="88"/>
      <c r="E32" s="88"/>
      <c r="F32" s="88"/>
      <c r="G32" s="88"/>
      <c r="H32" s="4" t="s">
        <v>49</v>
      </c>
      <c r="I32" s="16">
        <f>G31</f>
        <v>0</v>
      </c>
      <c r="J32" s="12" t="s">
        <v>44</v>
      </c>
      <c r="K32" s="101">
        <f>T29*6000*G31</f>
        <v>0</v>
      </c>
      <c r="L32" s="101"/>
      <c r="M32" s="31"/>
      <c r="N32" s="31"/>
      <c r="O32" s="31"/>
      <c r="P32" s="31"/>
      <c r="Q32" s="31"/>
      <c r="R32" s="31"/>
      <c r="S32" s="31"/>
      <c r="T32" s="40" t="s">
        <v>37</v>
      </c>
    </row>
    <row r="33" spans="1:20" ht="13.5">
      <c r="A33" s="45"/>
      <c r="B33" s="11"/>
      <c r="C33" s="89" t="s">
        <v>97</v>
      </c>
      <c r="D33" s="89"/>
      <c r="E33" s="89"/>
      <c r="F33" s="89"/>
      <c r="G33" s="89"/>
      <c r="H33" s="13"/>
      <c r="I33" s="13"/>
      <c r="J33" s="14" t="s">
        <v>45</v>
      </c>
      <c r="K33" s="103">
        <f>T30*6000</f>
        <v>0</v>
      </c>
      <c r="L33" s="103"/>
      <c r="M33" s="32"/>
      <c r="N33" s="32"/>
      <c r="O33" s="32"/>
      <c r="P33" s="32"/>
      <c r="Q33" s="32"/>
      <c r="R33" s="32"/>
      <c r="S33" s="32"/>
      <c r="T33" s="41" t="s">
        <v>37</v>
      </c>
    </row>
    <row r="34" spans="1:20" ht="18" customHeight="1">
      <c r="A34" s="42"/>
      <c r="B34" s="30"/>
      <c r="C34" s="30"/>
      <c r="D34" s="30"/>
      <c r="E34" s="98" t="s">
        <v>82</v>
      </c>
      <c r="F34" s="98"/>
      <c r="G34" s="98"/>
      <c r="H34" s="98"/>
      <c r="I34" s="98"/>
      <c r="J34" s="98"/>
      <c r="K34" s="102">
        <f>K32+K33</f>
        <v>0</v>
      </c>
      <c r="L34" s="102"/>
      <c r="M34" s="43"/>
      <c r="N34" s="43"/>
      <c r="O34" s="43"/>
      <c r="P34" s="43"/>
      <c r="Q34" s="43"/>
      <c r="R34" s="43"/>
      <c r="S34" s="43"/>
      <c r="T34" s="44" t="s">
        <v>37</v>
      </c>
    </row>
    <row r="36" spans="1:10" ht="13.5">
      <c r="A36" s="5"/>
      <c r="B36" s="5"/>
      <c r="C36" s="5"/>
      <c r="D36" s="5"/>
      <c r="E36" s="6"/>
      <c r="G36" s="7"/>
      <c r="H36" s="7"/>
      <c r="I36" s="8"/>
      <c r="J36" s="8"/>
    </row>
    <row r="39" spans="5:10" ht="13.5">
      <c r="E39" s="6"/>
      <c r="G39" s="7"/>
      <c r="H39" s="7"/>
      <c r="I39" s="8"/>
      <c r="J39" s="8"/>
    </row>
    <row r="41" spans="9:10" ht="13.5">
      <c r="I41" s="8"/>
      <c r="J41" s="8"/>
    </row>
  </sheetData>
  <sheetProtection password="CC37" sheet="1" objects="1" scenarios="1" selectLockedCells="1"/>
  <mergeCells count="102">
    <mergeCell ref="I24:L24"/>
    <mergeCell ref="K13:L13"/>
    <mergeCell ref="K14:L14"/>
    <mergeCell ref="K15:L15"/>
    <mergeCell ref="K16:L16"/>
    <mergeCell ref="B26:E26"/>
    <mergeCell ref="B21:E21"/>
    <mergeCell ref="B22:E22"/>
    <mergeCell ref="B23:E23"/>
    <mergeCell ref="B19:E19"/>
    <mergeCell ref="B27:E27"/>
    <mergeCell ref="B28:E28"/>
    <mergeCell ref="B24:E24"/>
    <mergeCell ref="B25:E25"/>
    <mergeCell ref="A3:C3"/>
    <mergeCell ref="A4:B4"/>
    <mergeCell ref="A5:D5"/>
    <mergeCell ref="D3:T3"/>
    <mergeCell ref="C4:T4"/>
    <mergeCell ref="E5:T5"/>
    <mergeCell ref="B20:E20"/>
    <mergeCell ref="B14:E14"/>
    <mergeCell ref="B15:E15"/>
    <mergeCell ref="B16:E16"/>
    <mergeCell ref="A6:T6"/>
    <mergeCell ref="B17:J17"/>
    <mergeCell ref="B18:E18"/>
    <mergeCell ref="B9:E9"/>
    <mergeCell ref="B10:E10"/>
    <mergeCell ref="B11:E11"/>
    <mergeCell ref="E34:J34"/>
    <mergeCell ref="K18:L18"/>
    <mergeCell ref="K19:L19"/>
    <mergeCell ref="K20:L20"/>
    <mergeCell ref="K21:L21"/>
    <mergeCell ref="K22:L22"/>
    <mergeCell ref="K32:L32"/>
    <mergeCell ref="K34:L34"/>
    <mergeCell ref="K33:L33"/>
    <mergeCell ref="I28:J28"/>
    <mergeCell ref="G31:H31"/>
    <mergeCell ref="K27:L27"/>
    <mergeCell ref="G29:L29"/>
    <mergeCell ref="G30:L30"/>
    <mergeCell ref="I25:L25"/>
    <mergeCell ref="I26:L26"/>
    <mergeCell ref="G28:H28"/>
    <mergeCell ref="C32:G32"/>
    <mergeCell ref="C33:G33"/>
    <mergeCell ref="L1:T1"/>
    <mergeCell ref="K9:L9"/>
    <mergeCell ref="K10:L10"/>
    <mergeCell ref="K12:L12"/>
    <mergeCell ref="G27:H27"/>
    <mergeCell ref="G19:H19"/>
    <mergeCell ref="K28:L28"/>
    <mergeCell ref="I31:T31"/>
    <mergeCell ref="G22:H22"/>
    <mergeCell ref="G26:H26"/>
    <mergeCell ref="G14:H14"/>
    <mergeCell ref="G15:H15"/>
    <mergeCell ref="G16:H16"/>
    <mergeCell ref="G18:H18"/>
    <mergeCell ref="G23:H23"/>
    <mergeCell ref="G24:H24"/>
    <mergeCell ref="G25:H25"/>
    <mergeCell ref="I13:J13"/>
    <mergeCell ref="I14:J14"/>
    <mergeCell ref="G20:H20"/>
    <mergeCell ref="I19:J19"/>
    <mergeCell ref="I15:J15"/>
    <mergeCell ref="I16:J16"/>
    <mergeCell ref="A32:B32"/>
    <mergeCell ref="A2:T2"/>
    <mergeCell ref="A29:F30"/>
    <mergeCell ref="A31:F31"/>
    <mergeCell ref="A7:E8"/>
    <mergeCell ref="F7:F8"/>
    <mergeCell ref="G7:T7"/>
    <mergeCell ref="I20:J20"/>
    <mergeCell ref="I21:J21"/>
    <mergeCell ref="I22:J22"/>
    <mergeCell ref="K8:L8"/>
    <mergeCell ref="G9:H9"/>
    <mergeCell ref="G10:H10"/>
    <mergeCell ref="G12:H12"/>
    <mergeCell ref="G13:H13"/>
    <mergeCell ref="G8:H8"/>
    <mergeCell ref="I8:J8"/>
    <mergeCell ref="I9:J9"/>
    <mergeCell ref="I10:J10"/>
    <mergeCell ref="I12:J12"/>
    <mergeCell ref="B12:E12"/>
    <mergeCell ref="B13:E13"/>
    <mergeCell ref="K17:L17"/>
    <mergeCell ref="I23:L23"/>
    <mergeCell ref="I27:J27"/>
    <mergeCell ref="G11:H11"/>
    <mergeCell ref="I11:J11"/>
    <mergeCell ref="K11:L11"/>
    <mergeCell ref="I18:J18"/>
    <mergeCell ref="G21:H21"/>
  </mergeCells>
  <printOptions/>
  <pageMargins left="0.9055118110236221" right="0.5905511811023623" top="0.2362204724409449" bottom="0.15748031496062992" header="0.2755905511811024" footer="0.15748031496062992"/>
  <pageSetup horizontalDpi="600" verticalDpi="600" orientation="portrait" paperSize="9" r:id="rId4"/>
  <headerFooter alignWithMargins="0">
    <oddFooter>&amp;R国立研究開発法人　国立成育医療研究センター</oddFooter>
  </headerFooter>
  <rowBreaks count="1" manualBreakCount="1">
    <brk id="42" max="255" man="1"/>
  </rowBreaks>
  <ignoredErrors>
    <ignoredError sqref="P13 S13 P10:Q10 T17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CFF"/>
  </sheetPr>
  <dimension ref="A1:I26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F5" sqref="F5:G5"/>
    </sheetView>
  </sheetViews>
  <sheetFormatPr defaultColWidth="9.00390625" defaultRowHeight="13.5"/>
  <cols>
    <col min="1" max="1" width="4.125" style="1" customWidth="1"/>
    <col min="2" max="2" width="22.50390625" style="1" customWidth="1"/>
    <col min="3" max="3" width="2.125" style="1" hidden="1" customWidth="1"/>
    <col min="4" max="4" width="13.75390625" style="1" customWidth="1"/>
    <col min="5" max="5" width="4.00390625" style="1" customWidth="1"/>
    <col min="6" max="6" width="30.625" style="1" customWidth="1"/>
    <col min="7" max="7" width="9.50390625" style="2" customWidth="1"/>
    <col min="8" max="8" width="15.25390625" style="1" customWidth="1"/>
    <col min="9" max="9" width="7.125" style="1" customWidth="1"/>
    <col min="10" max="16384" width="9.00390625" style="1" customWidth="1"/>
  </cols>
  <sheetData>
    <row r="1" spans="6:7" ht="14.25">
      <c r="F1" s="26" t="s">
        <v>33</v>
      </c>
      <c r="G1" s="27">
        <f>'臨床試験研究経費ポイント算出表'!$L$1</f>
        <v>0</v>
      </c>
    </row>
    <row r="2" spans="1:9" ht="21" customHeight="1">
      <c r="A2" s="121" t="s">
        <v>71</v>
      </c>
      <c r="B2" s="121"/>
      <c r="C2" s="121"/>
      <c r="D2" s="121"/>
      <c r="E2" s="121"/>
      <c r="F2" s="121"/>
      <c r="G2" s="1"/>
      <c r="H2" s="9"/>
      <c r="I2" s="9"/>
    </row>
    <row r="3" spans="1:9" ht="19.5" customHeight="1">
      <c r="A3" s="10"/>
      <c r="B3" s="11"/>
      <c r="C3" s="11"/>
      <c r="D3" s="11"/>
      <c r="E3" s="11"/>
      <c r="F3" s="11"/>
      <c r="G3" s="11"/>
      <c r="H3" s="11"/>
      <c r="I3" s="11"/>
    </row>
    <row r="4" spans="1:7" ht="21" customHeight="1">
      <c r="A4" s="80" t="s">
        <v>0</v>
      </c>
      <c r="B4" s="80"/>
      <c r="C4" s="28"/>
      <c r="D4" s="80" t="s">
        <v>35</v>
      </c>
      <c r="E4" s="80"/>
      <c r="F4" s="80" t="s">
        <v>32</v>
      </c>
      <c r="G4" s="80"/>
    </row>
    <row r="5" spans="1:7" s="3" customFormat="1" ht="39" customHeight="1">
      <c r="A5" s="29" t="s">
        <v>1</v>
      </c>
      <c r="B5" s="20" t="s">
        <v>2</v>
      </c>
      <c r="C5" s="55">
        <f>'臨床試験研究経費ポイント算出表'!P9</f>
        <v>0</v>
      </c>
      <c r="D5" s="116" t="str">
        <f>IF(C5=1,"軽症",IF(C5=3,"中等度",IF(C5=5,"重症・重篤",IF(C5=0,"該当なし","Error"))))</f>
        <v>該当なし</v>
      </c>
      <c r="E5" s="116"/>
      <c r="F5" s="118"/>
      <c r="G5" s="119"/>
    </row>
    <row r="6" spans="1:7" s="3" customFormat="1" ht="39" customHeight="1">
      <c r="A6" s="29" t="s">
        <v>3</v>
      </c>
      <c r="B6" s="20" t="s">
        <v>4</v>
      </c>
      <c r="C6" s="55">
        <f>'臨床試験研究経費ポイント算出表'!P10</f>
        <v>0</v>
      </c>
      <c r="D6" s="116" t="str">
        <f>IF(C6=1,"外来",IF(C6=3,"入院",IF(C6=0,"該当なし","Error")))</f>
        <v>該当なし</v>
      </c>
      <c r="E6" s="116"/>
      <c r="F6" s="118"/>
      <c r="G6" s="119"/>
    </row>
    <row r="7" spans="1:7" s="3" customFormat="1" ht="39" customHeight="1">
      <c r="A7" s="29" t="s">
        <v>54</v>
      </c>
      <c r="B7" s="20" t="s">
        <v>68</v>
      </c>
      <c r="C7" s="55">
        <f>'臨床試験研究経費ポイント算出表'!P11</f>
        <v>0</v>
      </c>
      <c r="D7" s="116" t="str">
        <f>IF(C7=1,"他の適応に　　　　　　　　　　　　　　　　　　　　　　　　　　　　　　　　　国内で承認",IF(C7=3,"同一適応に　　　　　　　　　　　　　　　　　欧米で承認",IF(C7=5,"未承認",IF(C7=0,"該当なし","Error"))))</f>
        <v>該当なし</v>
      </c>
      <c r="E7" s="116"/>
      <c r="F7" s="118"/>
      <c r="G7" s="118"/>
    </row>
    <row r="8" spans="1:7" ht="39" customHeight="1">
      <c r="A8" s="29" t="s">
        <v>5</v>
      </c>
      <c r="B8" s="20" t="s">
        <v>31</v>
      </c>
      <c r="C8" s="55">
        <f>'臨床試験研究経費ポイント算出表'!P12</f>
        <v>0</v>
      </c>
      <c r="D8" s="116" t="str">
        <f>IF(C8=1,"オープン",IF(C8=3,"単盲検",IF(C8=5,"二重盲検",IF(C8=0,"該当なし","Error"))))</f>
        <v>該当なし</v>
      </c>
      <c r="E8" s="116"/>
      <c r="F8" s="118"/>
      <c r="G8" s="119"/>
    </row>
    <row r="9" spans="1:7" s="3" customFormat="1" ht="39" customHeight="1">
      <c r="A9" s="29" t="s">
        <v>7</v>
      </c>
      <c r="B9" s="20" t="s">
        <v>6</v>
      </c>
      <c r="C9" s="55">
        <f>'臨床試験研究経費ポイント算出表'!P13</f>
        <v>0</v>
      </c>
      <c r="D9" s="116" t="str">
        <f>IF(C9=1,"使用","該当なし")</f>
        <v>該当なし</v>
      </c>
      <c r="E9" s="116"/>
      <c r="F9" s="118"/>
      <c r="G9" s="119"/>
    </row>
    <row r="10" spans="1:7" s="3" customFormat="1" ht="39" customHeight="1">
      <c r="A10" s="29" t="s">
        <v>9</v>
      </c>
      <c r="B10" s="20" t="s">
        <v>8</v>
      </c>
      <c r="C10" s="55">
        <f>'臨床試験研究経費ポイント算出表'!P14</f>
        <v>0</v>
      </c>
      <c r="D10" s="116" t="str">
        <f>IF(C10=1,"同効薬でも　　　　　　　　　　　　　　　　　　　不変使用可",IF(C10=3,"同効薬のみ禁止",IF(C10=5,"全面禁止",IF(C10=0,"該当なし","Error"))))</f>
        <v>該当なし</v>
      </c>
      <c r="E10" s="116"/>
      <c r="F10" s="118"/>
      <c r="G10" s="119"/>
    </row>
    <row r="11" spans="1:7" ht="39" customHeight="1">
      <c r="A11" s="29" t="s">
        <v>80</v>
      </c>
      <c r="B11" s="20" t="s">
        <v>69</v>
      </c>
      <c r="C11" s="55">
        <f>'臨床試験研究経費ポイント算出表'!P15</f>
        <v>0</v>
      </c>
      <c r="D11" s="116" t="str">
        <f>IF(C11=1,"内服・外用",IF(C11=3,"皮下・筋注",IF(C11=5,"静注・特殊",IF(C11=0,"該当なし","Error"))))</f>
        <v>該当なし</v>
      </c>
      <c r="E11" s="116"/>
      <c r="F11" s="118"/>
      <c r="G11" s="119"/>
    </row>
    <row r="12" spans="1:7" s="3" customFormat="1" ht="39" customHeight="1">
      <c r="A12" s="29" t="s">
        <v>10</v>
      </c>
      <c r="B12" s="20" t="s">
        <v>70</v>
      </c>
      <c r="C12" s="55">
        <f>'臨床試験研究経費ポイント算出表'!P16</f>
        <v>0</v>
      </c>
      <c r="D12" s="116" t="str">
        <f>IF(C12=1,"４週間以内",IF(C12=3,"５～２４週",IF(C12=5,"２５～４９週           または               それ以上",IF(C12=0,"該当なし","Error"))))</f>
        <v>該当なし</v>
      </c>
      <c r="E12" s="116"/>
      <c r="F12" s="118"/>
      <c r="G12" s="119"/>
    </row>
    <row r="13" spans="1:7" s="3" customFormat="1" ht="39" customHeight="1">
      <c r="A13" s="29" t="s">
        <v>12</v>
      </c>
      <c r="B13" s="19" t="s">
        <v>11</v>
      </c>
      <c r="C13" s="56">
        <f>'臨床試験研究経費ポイント算出表'!P18</f>
        <v>0</v>
      </c>
      <c r="D13" s="68" t="str">
        <f>IF(C13=1,"　　　　成人",IF(C13=3,"　　小児、成人（高齢者、肝・腎障害等合併有）",IF(C13=5,"　　乳児・新生児",IF(C13=0,"該当なし","Error"))))</f>
        <v>該当なし</v>
      </c>
      <c r="E13" s="69"/>
      <c r="F13" s="118"/>
      <c r="G13" s="119"/>
    </row>
    <row r="14" spans="1:7" ht="39" customHeight="1">
      <c r="A14" s="29" t="s">
        <v>14</v>
      </c>
      <c r="B14" s="19" t="s">
        <v>13</v>
      </c>
      <c r="C14" s="56">
        <f>'臨床試験研究経費ポイント算出表'!P19</f>
        <v>0</v>
      </c>
      <c r="D14" s="116" t="str">
        <f>IF(C14=1,"１９以下",IF(C14=3,"２０～２９",IF(C14=5,"３０以上",IF(C14=0,"該当なし","Error"))))</f>
        <v>該当なし</v>
      </c>
      <c r="E14" s="116"/>
      <c r="F14" s="118"/>
      <c r="G14" s="119"/>
    </row>
    <row r="15" spans="1:7" ht="39" customHeight="1">
      <c r="A15" s="29" t="s">
        <v>16</v>
      </c>
      <c r="B15" s="19" t="s">
        <v>15</v>
      </c>
      <c r="C15" s="55">
        <f>'臨床試験研究経費ポイント算出表'!P20</f>
        <v>0</v>
      </c>
      <c r="D15" s="116" t="str">
        <f>IF(C15=1,"４以下",IF(C15=3,"５～９",IF(C15=5,"１０以上",IF(C15=0,"該当なし","Error"))))</f>
        <v>該当なし</v>
      </c>
      <c r="E15" s="116"/>
      <c r="F15" s="118"/>
      <c r="G15" s="119"/>
    </row>
    <row r="16" spans="1:7" ht="39" customHeight="1">
      <c r="A16" s="29" t="s">
        <v>18</v>
      </c>
      <c r="B16" s="20" t="s">
        <v>17</v>
      </c>
      <c r="C16" s="56">
        <f>'臨床試験研究経費ポイント算出表'!P21</f>
        <v>0</v>
      </c>
      <c r="D16" s="116" t="str">
        <f>IF(C16=1,"４以下",IF(C16=3,"５～９",IF(C16=5,"１０以上",IF(C16=0,"該当なし","Error"))))</f>
        <v>該当なし</v>
      </c>
      <c r="E16" s="116"/>
      <c r="F16" s="118"/>
      <c r="G16" s="119"/>
    </row>
    <row r="17" spans="1:7" s="3" customFormat="1" ht="39" customHeight="1">
      <c r="A17" s="29" t="s">
        <v>19</v>
      </c>
      <c r="B17" s="19" t="s">
        <v>87</v>
      </c>
      <c r="C17" s="56">
        <f>'臨床試験研究経費ポイント算出表'!P22</f>
        <v>0</v>
      </c>
      <c r="D17" s="116" t="str">
        <f>IF(C17=1,"４９以下",IF(C17=3,"５０～９９",IF(C17=5,"１００以上",IF(C17=0,"該当なし","Error"))))</f>
        <v>該当なし</v>
      </c>
      <c r="E17" s="116"/>
      <c r="F17" s="118"/>
      <c r="G17" s="119"/>
    </row>
    <row r="18" spans="1:7" ht="39" customHeight="1">
      <c r="A18" s="29" t="s">
        <v>20</v>
      </c>
      <c r="B18" s="19" t="s">
        <v>86</v>
      </c>
      <c r="C18" s="56">
        <f>'臨床試験研究経費ポイント算出表'!P23</f>
        <v>0</v>
      </c>
      <c r="D18" s="117">
        <f>'臨床試験研究経費ポイント算出表'!G23</f>
        <v>0</v>
      </c>
      <c r="E18" s="117"/>
      <c r="F18" s="118"/>
      <c r="G18" s="119"/>
    </row>
    <row r="19" spans="1:7" ht="39" customHeight="1">
      <c r="A19" s="29" t="s">
        <v>22</v>
      </c>
      <c r="B19" s="19" t="s">
        <v>21</v>
      </c>
      <c r="C19" s="55">
        <f>'臨床試験研究経費ポイント算出表'!P24</f>
        <v>0</v>
      </c>
      <c r="D19" s="117">
        <f>'臨床試験研究経費ポイント算出表'!G24</f>
        <v>0</v>
      </c>
      <c r="E19" s="117"/>
      <c r="F19" s="118"/>
      <c r="G19" s="119"/>
    </row>
    <row r="20" spans="1:7" ht="39" customHeight="1">
      <c r="A20" s="29" t="s">
        <v>24</v>
      </c>
      <c r="B20" s="20" t="s">
        <v>23</v>
      </c>
      <c r="C20" s="55">
        <f>'臨床試験研究経費ポイント算出表'!P25</f>
        <v>0</v>
      </c>
      <c r="D20" s="117">
        <f>'臨床試験研究経費ポイント算出表'!G25</f>
        <v>0</v>
      </c>
      <c r="E20" s="117"/>
      <c r="F20" s="118"/>
      <c r="G20" s="119"/>
    </row>
    <row r="21" spans="1:7" s="3" customFormat="1" ht="39" customHeight="1">
      <c r="A21" s="29" t="s">
        <v>26</v>
      </c>
      <c r="B21" s="20" t="s">
        <v>25</v>
      </c>
      <c r="C21" s="56">
        <f>'臨床試験研究経費ポイント算出表'!P26</f>
        <v>0</v>
      </c>
      <c r="D21" s="116" t="str">
        <f>IF(C21=1,"あり","該当なし")</f>
        <v>該当なし</v>
      </c>
      <c r="E21" s="116"/>
      <c r="F21" s="118"/>
      <c r="G21" s="119"/>
    </row>
    <row r="22" spans="1:7" s="3" customFormat="1" ht="39" customHeight="1">
      <c r="A22" s="29" t="s">
        <v>66</v>
      </c>
      <c r="B22" s="19" t="s">
        <v>85</v>
      </c>
      <c r="C22" s="55">
        <f>'臨床試験研究経費ポイント算出表'!P27</f>
        <v>0</v>
      </c>
      <c r="D22" s="116" t="str">
        <f>IF(C22=1,"30枚以内",IF(C22=3,"３１～５０枚",IF(C22=5,"５１枚以上",IF(C22=0,"該当なし","Error"))))</f>
        <v>該当なし</v>
      </c>
      <c r="E22" s="116"/>
      <c r="F22" s="118"/>
      <c r="G22" s="119"/>
    </row>
    <row r="23" spans="1:7" ht="39" customHeight="1">
      <c r="A23" s="34" t="s">
        <v>72</v>
      </c>
      <c r="B23" s="35" t="s">
        <v>67</v>
      </c>
      <c r="C23" s="55">
        <f>'臨床試験研究経費ポイント算出表'!P28</f>
        <v>0</v>
      </c>
      <c r="D23" s="116" t="str">
        <f>IF(C23=1,"Ⅱ相・Ⅲ相",IF(C23=3,"Ⅰ相",IF(C23=0,"該当なし","Error")))</f>
        <v>該当なし</v>
      </c>
      <c r="E23" s="116"/>
      <c r="F23" s="120"/>
      <c r="G23" s="120"/>
    </row>
    <row r="24" spans="2:6" ht="13.5">
      <c r="B24" s="6"/>
      <c r="D24" s="6"/>
      <c r="E24" s="6"/>
      <c r="F24" s="6"/>
    </row>
    <row r="26" ht="13.5">
      <c r="C26" s="6"/>
    </row>
  </sheetData>
  <sheetProtection password="CC37" sheet="1" formatRows="0" selectLockedCells="1"/>
  <mergeCells count="42">
    <mergeCell ref="A2:F2"/>
    <mergeCell ref="D17:E17"/>
    <mergeCell ref="D16:E16"/>
    <mergeCell ref="F21:G21"/>
    <mergeCell ref="F22:G22"/>
    <mergeCell ref="F15:G15"/>
    <mergeCell ref="F16:G16"/>
    <mergeCell ref="F17:G17"/>
    <mergeCell ref="F18:G18"/>
    <mergeCell ref="F19:G19"/>
    <mergeCell ref="F4:G4"/>
    <mergeCell ref="F13:G13"/>
    <mergeCell ref="F14:G14"/>
    <mergeCell ref="F5:G5"/>
    <mergeCell ref="F6:G6"/>
    <mergeCell ref="F8:G8"/>
    <mergeCell ref="F9:G9"/>
    <mergeCell ref="F10:G10"/>
    <mergeCell ref="F7:G7"/>
    <mergeCell ref="F11:G11"/>
    <mergeCell ref="D23:E23"/>
    <mergeCell ref="F23:G23"/>
    <mergeCell ref="D22:E22"/>
    <mergeCell ref="D19:E19"/>
    <mergeCell ref="D20:E20"/>
    <mergeCell ref="F20:G20"/>
    <mergeCell ref="F12:G12"/>
    <mergeCell ref="D4:E4"/>
    <mergeCell ref="A4:B4"/>
    <mergeCell ref="D21:E21"/>
    <mergeCell ref="D13:E13"/>
    <mergeCell ref="D12:E12"/>
    <mergeCell ref="D11:E11"/>
    <mergeCell ref="D10:E10"/>
    <mergeCell ref="D9:E9"/>
    <mergeCell ref="D8:E8"/>
    <mergeCell ref="D6:E6"/>
    <mergeCell ref="D7:E7"/>
    <mergeCell ref="D15:E15"/>
    <mergeCell ref="D14:E14"/>
    <mergeCell ref="D18:E18"/>
    <mergeCell ref="D5:E5"/>
  </mergeCells>
  <printOptions/>
  <pageMargins left="0.9055118110236221" right="0.5905511811023623" top="0.4330708661417323" bottom="0.5118110236220472" header="0.2755905511811024" footer="0.31496062992125984"/>
  <pageSetup horizontalDpi="600" verticalDpi="600" orientation="portrait" paperSize="9" r:id="rId3"/>
  <headerFooter alignWithMargins="0">
    <oddFooter>&amp;R国立研究開発法人　国立成育医療研究センター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国立成育医療センタ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unei0007</dc:creator>
  <cp:keywords/>
  <dc:description/>
  <cp:lastModifiedBy>miyamae-y</cp:lastModifiedBy>
  <cp:lastPrinted>2015-08-28T05:23:59Z</cp:lastPrinted>
  <dcterms:created xsi:type="dcterms:W3CDTF">2007-05-08T08:19:38Z</dcterms:created>
  <dcterms:modified xsi:type="dcterms:W3CDTF">2015-08-28T05:24:29Z</dcterms:modified>
  <cp:category/>
  <cp:version/>
  <cp:contentType/>
  <cp:contentStatus/>
</cp:coreProperties>
</file>